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 SWV\01 Abteilungen\01 Buchhaltung\Kapitalanlagen\"/>
    </mc:Choice>
  </mc:AlternateContent>
  <bookViews>
    <workbookView xWindow="4215" yWindow="-120" windowWidth="11760" windowHeight="13545" tabRatio="368"/>
  </bookViews>
  <sheets>
    <sheet name="Tabelle2" sheetId="2" r:id="rId1"/>
    <sheet name="Tabelle3" sheetId="3" r:id="rId2"/>
    <sheet name="Tabelle4" sheetId="4" r:id="rId3"/>
    <sheet name="Tabelle5" sheetId="5" r:id="rId4"/>
    <sheet name="Tabelle6" sheetId="6" r:id="rId5"/>
    <sheet name="Tabelle7" sheetId="7" r:id="rId6"/>
    <sheet name="Tabelle8" sheetId="8" r:id="rId7"/>
    <sheet name="Tabelle9" sheetId="9" r:id="rId8"/>
    <sheet name="Tabelle10" sheetId="10" r:id="rId9"/>
    <sheet name="Tabelle11" sheetId="11" r:id="rId10"/>
    <sheet name="Tabelle12" sheetId="12" r:id="rId11"/>
    <sheet name="Tabelle13" sheetId="13" r:id="rId12"/>
    <sheet name="Tabelle14" sheetId="14" r:id="rId13"/>
    <sheet name="Tabelle15" sheetId="15" r:id="rId14"/>
    <sheet name="Tabelle16" sheetId="16" r:id="rId15"/>
  </sheets>
  <calcPr calcId="152511"/>
</workbook>
</file>

<file path=xl/calcChain.xml><?xml version="1.0" encoding="utf-8"?>
<calcChain xmlns="http://schemas.openxmlformats.org/spreadsheetml/2006/main">
  <c r="K6" i="2" l="1"/>
  <c r="K4" i="2"/>
  <c r="M25" i="2" l="1"/>
  <c r="M6" i="2" l="1"/>
  <c r="N24" i="2" l="1"/>
  <c r="N22" i="2"/>
  <c r="N23" i="2"/>
  <c r="N25" i="2"/>
  <c r="N26" i="2"/>
  <c r="N21" i="2"/>
  <c r="N10" i="2"/>
  <c r="M23" i="2" l="1"/>
  <c r="G27" i="2" l="1"/>
  <c r="H27" i="2"/>
  <c r="I27" i="2"/>
  <c r="J27" i="2"/>
  <c r="K27" i="2"/>
  <c r="L27" i="2"/>
  <c r="P27" i="2"/>
  <c r="Q27" i="2"/>
  <c r="R27" i="2"/>
  <c r="S27" i="2"/>
  <c r="F27" i="2"/>
  <c r="Q31" i="2" l="1"/>
  <c r="R31" i="2"/>
  <c r="S31" i="2"/>
  <c r="O31" i="2"/>
  <c r="P31" i="2"/>
  <c r="K16" i="2"/>
  <c r="S16" i="2"/>
  <c r="R16" i="2"/>
  <c r="P16" i="2"/>
  <c r="L16" i="2"/>
  <c r="J16" i="2"/>
  <c r="I16" i="2"/>
  <c r="H16" i="2"/>
  <c r="M16" i="2" s="1"/>
  <c r="G16" i="2"/>
  <c r="F16" i="2"/>
  <c r="M21" i="2"/>
  <c r="M22" i="2"/>
  <c r="M26" i="2"/>
  <c r="M5" i="2"/>
  <c r="O25" i="2" l="1"/>
  <c r="O26" i="2"/>
  <c r="O22" i="2"/>
  <c r="N27" i="2"/>
  <c r="O21" i="2"/>
  <c r="M15" i="2"/>
  <c r="N15" i="2" s="1"/>
  <c r="N16" i="2" s="1"/>
  <c r="M24" i="2"/>
  <c r="M27" i="2" s="1"/>
  <c r="O23" i="2" l="1"/>
  <c r="O24" i="2"/>
  <c r="O15" i="2"/>
  <c r="O16" i="2" s="1"/>
  <c r="M10" i="2"/>
  <c r="O10" i="2" s="1"/>
  <c r="O27" i="2" l="1"/>
  <c r="H31" i="2"/>
  <c r="G31" i="2"/>
  <c r="F31" i="2"/>
  <c r="M9" i="2"/>
  <c r="K7" i="2" l="1"/>
  <c r="M4" i="2"/>
  <c r="N4" i="2" s="1"/>
  <c r="S11" i="2"/>
  <c r="S7" i="2"/>
  <c r="R11" i="2"/>
  <c r="R34" i="2" s="1"/>
  <c r="Q11" i="2"/>
  <c r="Q16" i="2"/>
  <c r="P11" i="2"/>
  <c r="P7" i="2"/>
  <c r="N5" i="2"/>
  <c r="O5" i="2" s="1"/>
  <c r="K11" i="2"/>
  <c r="K31" i="2"/>
  <c r="N30" i="2"/>
  <c r="N31" i="2" s="1"/>
  <c r="H11" i="2"/>
  <c r="I11" i="2"/>
  <c r="I7" i="2"/>
  <c r="I31" i="2"/>
  <c r="J11" i="2"/>
  <c r="J7" i="2"/>
  <c r="J31" i="2"/>
  <c r="L11" i="2"/>
  <c r="L7" i="2"/>
  <c r="G11" i="2"/>
  <c r="G34" i="2" s="1"/>
  <c r="F11" i="2"/>
  <c r="F34" i="2" s="1"/>
  <c r="M32" i="2"/>
  <c r="M30" i="2"/>
  <c r="V11" i="2"/>
  <c r="N11" i="2"/>
  <c r="H7" i="2"/>
  <c r="L34" i="2" l="1"/>
  <c r="M31" i="2"/>
  <c r="J34" i="2"/>
  <c r="Q34" i="2"/>
  <c r="P34" i="2"/>
  <c r="I34" i="2"/>
  <c r="K34" i="2"/>
  <c r="S34" i="2"/>
  <c r="H34" i="2"/>
  <c r="M7" i="2"/>
  <c r="M11" i="2"/>
  <c r="O4" i="2"/>
  <c r="O11" i="2"/>
  <c r="N6" i="2"/>
  <c r="O6" i="2" s="1"/>
  <c r="M35" i="2" l="1"/>
  <c r="M34" i="2"/>
  <c r="M8" i="2"/>
  <c r="O7" i="2"/>
  <c r="O34" i="2" s="1"/>
  <c r="N7" i="2"/>
  <c r="N34" i="2" s="1"/>
  <c r="O35" i="2" l="1"/>
</calcChain>
</file>

<file path=xl/sharedStrings.xml><?xml version="1.0" encoding="utf-8"?>
<sst xmlns="http://schemas.openxmlformats.org/spreadsheetml/2006/main" count="92" uniqueCount="52">
  <si>
    <t xml:space="preserve"> </t>
  </si>
  <si>
    <t>Anlagenverkauf</t>
  </si>
  <si>
    <t>Anzahl</t>
  </si>
  <si>
    <t>%</t>
  </si>
  <si>
    <t>FESTVERZINSLICHE WERTPAPIERE</t>
  </si>
  <si>
    <t>GENOSSENSCHAFTSANTEILE</t>
  </si>
  <si>
    <t>GESAMT</t>
  </si>
  <si>
    <t>WKN</t>
  </si>
  <si>
    <t>EURO</t>
  </si>
  <si>
    <t>Aktien HEV</t>
  </si>
  <si>
    <t>Anlagenverkauf HEV</t>
  </si>
  <si>
    <t xml:space="preserve"> Konto 00301102</t>
  </si>
  <si>
    <t>KS</t>
  </si>
  <si>
    <t>Bezeichnung</t>
  </si>
  <si>
    <t>Kurswert</t>
  </si>
  <si>
    <t>Zinssatz</t>
  </si>
  <si>
    <t>Nominalwert</t>
  </si>
  <si>
    <t>Anschaffungskosten</t>
  </si>
  <si>
    <t>Stand</t>
  </si>
  <si>
    <t>Zugang</t>
  </si>
  <si>
    <t>Abgang</t>
  </si>
  <si>
    <t>Zuschreibung</t>
  </si>
  <si>
    <t>Abschreibung</t>
  </si>
  <si>
    <t>Stille Reserve</t>
  </si>
  <si>
    <t>Erlöse</t>
  </si>
  <si>
    <t>Fondsanteil</t>
  </si>
  <si>
    <t>Verluste</t>
  </si>
  <si>
    <t xml:space="preserve">Fälligkeit </t>
  </si>
  <si>
    <t>Depot</t>
  </si>
  <si>
    <t xml:space="preserve">Festgelder </t>
  </si>
  <si>
    <t xml:space="preserve">letzte Bestandsveränderung </t>
  </si>
  <si>
    <t>VK</t>
  </si>
  <si>
    <t>00100000-00100002</t>
  </si>
  <si>
    <t xml:space="preserve">Grundstück  </t>
  </si>
  <si>
    <t xml:space="preserve">Gebäude </t>
  </si>
  <si>
    <t xml:space="preserve">Bürosanierung </t>
  </si>
  <si>
    <t xml:space="preserve">Schwarzwälder </t>
  </si>
  <si>
    <t xml:space="preserve">Volksbank </t>
  </si>
  <si>
    <t>BUNDANL .V.94/24</t>
  </si>
  <si>
    <t xml:space="preserve">FG VoBa </t>
  </si>
  <si>
    <t>2000017704 / 00340000</t>
  </si>
  <si>
    <t>Aktien</t>
  </si>
  <si>
    <t>Deutsche Lufthansa AG</t>
  </si>
  <si>
    <t>Volksbank</t>
  </si>
  <si>
    <t>BAY001</t>
  </si>
  <si>
    <t>Duerr AG</t>
  </si>
  <si>
    <t>Bayer AG</t>
  </si>
  <si>
    <t>Konto 00301101</t>
  </si>
  <si>
    <t>Konto 00320000</t>
  </si>
  <si>
    <t>Bayerische Motoren Werke AG</t>
  </si>
  <si>
    <t>Münchener Rückvers.-Ges. AG</t>
  </si>
  <si>
    <t>Allianz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</si>
</sst>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_D_M_-;\-* #,##0.00\ _D_M_-;_-* &quot;-&quot;??\ _D_M_-;_-@_-"/>
    <numFmt numFmtId="165" formatCode="_-* #,##0\ _D_M_-;\-* #,##0\ _D_M_-;_-* &quot;-&quot;??\ _D_M_-;_-@_-"/>
    <numFmt numFmtId="166" formatCode="_-* #,##0.00\ [$€]_-;\-* #,##0.00\ [$€]_-;_-* &quot;-&quot;??\ [$€]_-;_-@_-"/>
    <numFmt numFmtId="167" formatCode="0.0000"/>
    <numFmt numFmtId="168" formatCode="0.000"/>
    <numFmt numFmtId="169" formatCode="dd/mm/yy;@"/>
    <numFmt numFmtId="170" formatCode="0.0000%"/>
    <numFmt numFmtId="171" formatCode="#,##0.0000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22"/>
      <name val="Arial"/>
      <family val="2"/>
    </font>
    <font>
      <b/>
      <sz val="8"/>
      <color indexed="22"/>
      <name val="Arial"/>
      <family val="2"/>
    </font>
    <font>
      <sz val="10"/>
      <color indexed="9"/>
      <name val="Arial"/>
      <family val="2"/>
    </font>
    <font>
      <b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14" fontId="2" fillId="2" borderId="0" xfId="0" applyNumberFormat="1" applyFont="1" applyFill="1" applyBorder="1" applyAlignment="1">
      <alignment horizontal="center"/>
    </xf>
    <xf numFmtId="165" fontId="2" fillId="0" borderId="0" xfId="2" applyNumberFormat="1" applyFont="1"/>
    <xf numFmtId="164" fontId="3" fillId="0" borderId="0" xfId="2" applyFont="1"/>
    <xf numFmtId="0" fontId="3" fillId="0" borderId="0" xfId="0" applyFont="1"/>
    <xf numFmtId="165" fontId="3" fillId="0" borderId="0" xfId="2" applyNumberFormat="1" applyFont="1"/>
    <xf numFmtId="164" fontId="2" fillId="0" borderId="0" xfId="2" applyFont="1"/>
    <xf numFmtId="164" fontId="3" fillId="0" borderId="1" xfId="2" applyFont="1" applyBorder="1"/>
    <xf numFmtId="164" fontId="3" fillId="0" borderId="0" xfId="2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164" fontId="3" fillId="3" borderId="0" xfId="2" applyFont="1" applyFill="1" applyBorder="1" applyAlignment="1">
      <alignment horizontal="center"/>
    </xf>
    <xf numFmtId="164" fontId="0" fillId="0" borderId="0" xfId="0" applyNumberFormat="1" applyBorder="1"/>
    <xf numFmtId="0" fontId="2" fillId="3" borderId="1" xfId="0" applyFont="1" applyFill="1" applyBorder="1" applyAlignment="1">
      <alignment horizontal="center"/>
    </xf>
    <xf numFmtId="164" fontId="3" fillId="3" borderId="1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left"/>
    </xf>
    <xf numFmtId="0" fontId="5" fillId="2" borderId="0" xfId="2" applyNumberFormat="1" applyFont="1" applyFill="1" applyBorder="1" applyAlignment="1">
      <alignment horizontal="left"/>
    </xf>
    <xf numFmtId="0" fontId="5" fillId="3" borderId="0" xfId="2" applyNumberFormat="1" applyFont="1" applyFill="1" applyBorder="1" applyAlignment="1">
      <alignment horizontal="left"/>
    </xf>
    <xf numFmtId="0" fontId="3" fillId="0" borderId="0" xfId="2" applyNumberFormat="1" applyFont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14" fontId="2" fillId="3" borderId="0" xfId="0" applyNumberFormat="1" applyFont="1" applyFill="1" applyBorder="1" applyAlignment="1">
      <alignment horizontal="left"/>
    </xf>
    <xf numFmtId="14" fontId="3" fillId="0" borderId="0" xfId="2" applyNumberFormat="1" applyFont="1" applyAlignment="1">
      <alignment horizontal="left"/>
    </xf>
    <xf numFmtId="14" fontId="3" fillId="0" borderId="0" xfId="2" applyNumberFormat="1" applyFont="1" applyBorder="1" applyAlignment="1">
      <alignment horizontal="left"/>
    </xf>
    <xf numFmtId="14" fontId="3" fillId="0" borderId="1" xfId="2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1" xfId="2" applyFont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164" fontId="3" fillId="0" borderId="0" xfId="2" applyFont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3" fillId="0" borderId="0" xfId="2" applyNumberFormat="1" applyFont="1" applyAlignment="1">
      <alignment horizontal="center"/>
    </xf>
    <xf numFmtId="4" fontId="3" fillId="0" borderId="0" xfId="2" applyNumberFormat="1" applyFont="1" applyBorder="1" applyAlignment="1">
      <alignment horizontal="center"/>
    </xf>
    <xf numFmtId="4" fontId="3" fillId="3" borderId="0" xfId="2" applyNumberFormat="1" applyFont="1" applyFill="1" applyBorder="1" applyAlignment="1">
      <alignment horizontal="center"/>
    </xf>
    <xf numFmtId="4" fontId="3" fillId="0" borderId="1" xfId="2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164" fontId="3" fillId="0" borderId="0" xfId="2" applyFont="1" applyFill="1"/>
    <xf numFmtId="4" fontId="3" fillId="0" borderId="0" xfId="2" applyNumberFormat="1" applyFont="1" applyFill="1" applyBorder="1" applyAlignment="1">
      <alignment horizontal="center"/>
    </xf>
    <xf numFmtId="164" fontId="3" fillId="0" borderId="0" xfId="2" applyFont="1" applyFill="1" applyBorder="1"/>
    <xf numFmtId="43" fontId="3" fillId="0" borderId="0" xfId="0" applyNumberFormat="1" applyFont="1"/>
    <xf numFmtId="14" fontId="3" fillId="0" borderId="0" xfId="2" applyNumberFormat="1" applyFont="1" applyFill="1" applyBorder="1" applyAlignment="1">
      <alignment horizontal="left"/>
    </xf>
    <xf numFmtId="164" fontId="3" fillId="0" borderId="0" xfId="2" applyFont="1" applyAlignment="1">
      <alignment horizontal="left"/>
    </xf>
    <xf numFmtId="164" fontId="7" fillId="0" borderId="0" xfId="2" applyFont="1" applyBorder="1"/>
    <xf numFmtId="164" fontId="7" fillId="0" borderId="0" xfId="2" applyFont="1"/>
    <xf numFmtId="164" fontId="7" fillId="0" borderId="0" xfId="2" applyNumberFormat="1" applyFont="1" applyFill="1"/>
    <xf numFmtId="164" fontId="7" fillId="0" borderId="0" xfId="2" applyFont="1" applyFill="1" applyBorder="1"/>
    <xf numFmtId="43" fontId="7" fillId="0" borderId="0" xfId="0" applyNumberFormat="1" applyFont="1" applyFill="1"/>
    <xf numFmtId="168" fontId="2" fillId="2" borderId="0" xfId="0" applyNumberFormat="1" applyFont="1" applyFill="1" applyBorder="1" applyAlignment="1">
      <alignment horizontal="center"/>
    </xf>
    <xf numFmtId="168" fontId="2" fillId="3" borderId="0" xfId="0" applyNumberFormat="1" applyFont="1" applyFill="1" applyBorder="1" applyAlignment="1">
      <alignment horizontal="center"/>
    </xf>
    <xf numFmtId="168" fontId="3" fillId="0" borderId="0" xfId="2" applyNumberFormat="1" applyFont="1"/>
    <xf numFmtId="168" fontId="3" fillId="0" borderId="0" xfId="0" applyNumberFormat="1" applyFont="1"/>
    <xf numFmtId="0" fontId="0" fillId="4" borderId="0" xfId="0" applyFill="1"/>
    <xf numFmtId="164" fontId="3" fillId="0" borderId="1" xfId="2" applyFont="1" applyFill="1" applyBorder="1"/>
    <xf numFmtId="0" fontId="7" fillId="0" borderId="0" xfId="0" applyFont="1"/>
    <xf numFmtId="0" fontId="0" fillId="2" borderId="0" xfId="0" applyFill="1"/>
    <xf numFmtId="0" fontId="3" fillId="0" borderId="0" xfId="2" applyNumberFormat="1" applyFont="1" applyFill="1" applyAlignment="1">
      <alignment horizontal="left"/>
    </xf>
    <xf numFmtId="165" fontId="3" fillId="0" borderId="0" xfId="2" applyNumberFormat="1" applyFont="1" applyFill="1"/>
    <xf numFmtId="168" fontId="3" fillId="0" borderId="0" xfId="2" applyNumberFormat="1" applyFont="1" applyFill="1"/>
    <xf numFmtId="0" fontId="3" fillId="0" borderId="0" xfId="0" applyFont="1" applyFill="1"/>
    <xf numFmtId="0" fontId="0" fillId="0" borderId="0" xfId="0" applyFill="1"/>
    <xf numFmtId="164" fontId="8" fillId="0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5" fontId="2" fillId="0" borderId="0" xfId="2" applyNumberFormat="1" applyFont="1" applyFill="1"/>
    <xf numFmtId="164" fontId="2" fillId="0" borderId="0" xfId="2" applyFont="1" applyFill="1"/>
    <xf numFmtId="4" fontId="3" fillId="0" borderId="1" xfId="2" applyNumberFormat="1" applyFont="1" applyFill="1" applyBorder="1" applyAlignment="1">
      <alignment horizontal="center"/>
    </xf>
    <xf numFmtId="14" fontId="3" fillId="0" borderId="0" xfId="2" applyNumberFormat="1" applyFont="1" applyFill="1" applyAlignment="1">
      <alignment horizontal="left"/>
    </xf>
    <xf numFmtId="167" fontId="2" fillId="2" borderId="0" xfId="0" applyNumberFormat="1" applyFont="1" applyFill="1" applyBorder="1" applyAlignment="1">
      <alignment horizontal="center"/>
    </xf>
    <xf numFmtId="167" fontId="3" fillId="3" borderId="0" xfId="0" applyNumberFormat="1" applyFont="1" applyFill="1" applyBorder="1"/>
    <xf numFmtId="167" fontId="2" fillId="3" borderId="0" xfId="0" applyNumberFormat="1" applyFont="1" applyFill="1" applyBorder="1"/>
    <xf numFmtId="167" fontId="3" fillId="0" borderId="0" xfId="2" applyNumberFormat="1" applyFont="1"/>
    <xf numFmtId="167" fontId="3" fillId="0" borderId="0" xfId="2" applyNumberFormat="1" applyFont="1" applyFill="1"/>
    <xf numFmtId="167" fontId="2" fillId="0" borderId="0" xfId="2" applyNumberFormat="1" applyFont="1"/>
    <xf numFmtId="167" fontId="2" fillId="0" borderId="0" xfId="2" applyNumberFormat="1" applyFont="1" applyFill="1"/>
    <xf numFmtId="167" fontId="3" fillId="0" borderId="0" xfId="0" applyNumberFormat="1" applyFont="1"/>
    <xf numFmtId="167" fontId="0" fillId="0" borderId="0" xfId="0" applyNumberFormat="1"/>
    <xf numFmtId="169" fontId="2" fillId="2" borderId="0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164" fontId="2" fillId="3" borderId="1" xfId="2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center"/>
    </xf>
    <xf numFmtId="4" fontId="3" fillId="0" borderId="0" xfId="0" applyNumberFormat="1" applyFont="1"/>
    <xf numFmtId="4" fontId="0" fillId="0" borderId="0" xfId="0" applyNumberFormat="1"/>
    <xf numFmtId="14" fontId="3" fillId="3" borderId="0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left"/>
    </xf>
    <xf numFmtId="0" fontId="10" fillId="2" borderId="0" xfId="0" applyFont="1" applyFill="1" applyBorder="1"/>
    <xf numFmtId="164" fontId="3" fillId="0" borderId="0" xfId="2" applyFont="1" applyFill="1" applyBorder="1" applyAlignment="1">
      <alignment horizontal="center"/>
    </xf>
    <xf numFmtId="4" fontId="3" fillId="0" borderId="0" xfId="2" applyNumberFormat="1" applyFont="1" applyFill="1" applyAlignment="1">
      <alignment horizontal="center"/>
    </xf>
    <xf numFmtId="49" fontId="2" fillId="0" borderId="0" xfId="2" applyNumberFormat="1" applyFont="1" applyFill="1"/>
    <xf numFmtId="164" fontId="0" fillId="0" borderId="0" xfId="0" applyNumberFormat="1"/>
    <xf numFmtId="43" fontId="0" fillId="0" borderId="0" xfId="0" applyNumberFormat="1"/>
    <xf numFmtId="170" fontId="2" fillId="0" borderId="0" xfId="2" applyNumberFormat="1" applyFont="1" applyFill="1"/>
    <xf numFmtId="0" fontId="3" fillId="0" borderId="0" xfId="2" applyNumberFormat="1" applyFont="1" applyFill="1" applyBorder="1" applyAlignment="1">
      <alignment horizontal="left"/>
    </xf>
    <xf numFmtId="165" fontId="3" fillId="0" borderId="0" xfId="2" applyNumberFormat="1" applyFont="1" applyFill="1" applyBorder="1"/>
    <xf numFmtId="168" fontId="3" fillId="0" borderId="0" xfId="2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171" fontId="2" fillId="0" borderId="0" xfId="2" applyNumberFormat="1" applyFont="1" applyFill="1"/>
    <xf numFmtId="171" fontId="2" fillId="0" borderId="0" xfId="2" applyNumberFormat="1" applyFont="1" applyFill="1" applyBorder="1"/>
    <xf numFmtId="0" fontId="3" fillId="5" borderId="0" xfId="2" applyNumberFormat="1" applyFont="1" applyFill="1" applyAlignment="1">
      <alignment horizontal="left"/>
    </xf>
    <xf numFmtId="165" fontId="2" fillId="5" borderId="0" xfId="2" applyNumberFormat="1" applyFont="1" applyFill="1"/>
    <xf numFmtId="164" fontId="3" fillId="5" borderId="0" xfId="2" applyFont="1" applyFill="1" applyAlignment="1">
      <alignment horizontal="left"/>
    </xf>
    <xf numFmtId="167" fontId="3" fillId="5" borderId="0" xfId="2" applyNumberFormat="1" applyFont="1" applyFill="1"/>
    <xf numFmtId="168" fontId="3" fillId="5" borderId="0" xfId="2" applyNumberFormat="1" applyFont="1" applyFill="1"/>
    <xf numFmtId="164" fontId="3" fillId="5" borderId="0" xfId="2" applyFont="1" applyFill="1"/>
    <xf numFmtId="164" fontId="3" fillId="5" borderId="0" xfId="2" applyFont="1" applyFill="1" applyAlignment="1">
      <alignment horizontal="center"/>
    </xf>
    <xf numFmtId="164" fontId="3" fillId="5" borderId="0" xfId="2" applyFont="1" applyFill="1" applyBorder="1"/>
    <xf numFmtId="164" fontId="7" fillId="5" borderId="0" xfId="2" applyFont="1" applyFill="1" applyBorder="1"/>
    <xf numFmtId="4" fontId="3" fillId="5" borderId="0" xfId="2" applyNumberFormat="1" applyFont="1" applyFill="1" applyBorder="1" applyAlignment="1">
      <alignment horizontal="center"/>
    </xf>
    <xf numFmtId="14" fontId="3" fillId="5" borderId="0" xfId="2" applyNumberFormat="1" applyFont="1" applyFill="1" applyBorder="1" applyAlignment="1">
      <alignment horizontal="left"/>
    </xf>
  </cellXfs>
  <cellStyles count="3">
    <cellStyle name="Euro" xfId="1"/>
    <cellStyle name="Komma" xfId="2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zoomScaleNormal="100" workbookViewId="0">
      <selection activeCell="D11" sqref="D11"/>
    </sheetView>
  </sheetViews>
  <sheetFormatPr baseColWidth="10" defaultRowHeight="12.75" x14ac:dyDescent="0.2"/>
  <cols>
    <col min="1" max="1" width="11.5703125" bestFit="1" customWidth="1"/>
    <col min="3" max="3" width="21.140625" customWidth="1"/>
    <col min="4" max="4" width="10.140625" style="77" customWidth="1"/>
    <col min="5" max="5" width="8.42578125" customWidth="1"/>
    <col min="6" max="6" width="15.140625" customWidth="1"/>
    <col min="7" max="7" width="17.42578125" customWidth="1"/>
    <col min="8" max="8" width="14.85546875" customWidth="1"/>
    <col min="9" max="9" width="13.7109375" customWidth="1"/>
    <col min="10" max="10" width="15.140625" style="86" customWidth="1"/>
    <col min="11" max="11" width="15.28515625" customWidth="1"/>
    <col min="12" max="12" width="12.42578125" bestFit="1" customWidth="1"/>
    <col min="13" max="13" width="16" customWidth="1"/>
    <col min="14" max="14" width="16.42578125" customWidth="1"/>
    <col min="15" max="15" width="13.42578125" customWidth="1"/>
    <col min="16" max="16" width="13.28515625" customWidth="1"/>
    <col min="17" max="17" width="15.140625" customWidth="1"/>
    <col min="19" max="19" width="11.5703125" bestFit="1" customWidth="1"/>
    <col min="21" max="21" width="18" customWidth="1"/>
    <col min="22" max="22" width="11.5703125" bestFit="1" customWidth="1"/>
    <col min="32" max="33" width="11.42578125" hidden="1" customWidth="1"/>
    <col min="34" max="34" width="0" hidden="1" customWidth="1"/>
  </cols>
  <sheetData>
    <row r="1" spans="1:24" x14ac:dyDescent="0.2">
      <c r="A1" s="20"/>
      <c r="B1" s="1" t="s">
        <v>0</v>
      </c>
      <c r="C1" s="1" t="s">
        <v>13</v>
      </c>
      <c r="D1" s="69" t="s">
        <v>14</v>
      </c>
      <c r="E1" s="50" t="s">
        <v>15</v>
      </c>
      <c r="F1" s="2" t="s">
        <v>16</v>
      </c>
      <c r="G1" s="2" t="s">
        <v>17</v>
      </c>
      <c r="H1" s="31" t="s">
        <v>18</v>
      </c>
      <c r="I1" s="2" t="s">
        <v>19</v>
      </c>
      <c r="J1" s="31" t="s">
        <v>20</v>
      </c>
      <c r="K1" s="2" t="s">
        <v>22</v>
      </c>
      <c r="L1" s="2" t="s">
        <v>21</v>
      </c>
      <c r="M1" s="2" t="s">
        <v>18</v>
      </c>
      <c r="N1" s="2" t="s">
        <v>14</v>
      </c>
      <c r="O1" s="31" t="s">
        <v>23</v>
      </c>
      <c r="P1" s="2" t="s">
        <v>24</v>
      </c>
      <c r="Q1" s="2" t="s">
        <v>25</v>
      </c>
      <c r="R1" s="2" t="s">
        <v>24</v>
      </c>
      <c r="S1" s="2" t="s">
        <v>26</v>
      </c>
      <c r="T1" s="24" t="s">
        <v>27</v>
      </c>
      <c r="U1" s="24" t="s">
        <v>30</v>
      </c>
      <c r="V1" s="2" t="s">
        <v>28</v>
      </c>
      <c r="W1" s="57"/>
    </row>
    <row r="2" spans="1:24" x14ac:dyDescent="0.2">
      <c r="A2" s="20"/>
      <c r="B2" s="1"/>
      <c r="C2" s="1"/>
      <c r="D2" s="78">
        <v>44104</v>
      </c>
      <c r="E2" s="50"/>
      <c r="F2" s="2"/>
      <c r="G2" s="4"/>
      <c r="H2" s="4">
        <v>43830</v>
      </c>
      <c r="I2" s="4"/>
      <c r="J2" s="31"/>
      <c r="K2" s="4"/>
      <c r="L2" s="4"/>
      <c r="M2" s="4">
        <v>44104</v>
      </c>
      <c r="N2" s="4">
        <v>44104</v>
      </c>
      <c r="O2" s="31"/>
      <c r="P2" s="2" t="s">
        <v>1</v>
      </c>
      <c r="Q2" s="2" t="s">
        <v>9</v>
      </c>
      <c r="R2" s="2" t="s">
        <v>10</v>
      </c>
      <c r="S2" s="2" t="s">
        <v>1</v>
      </c>
      <c r="T2" s="24" t="s">
        <v>0</v>
      </c>
      <c r="U2" s="24"/>
      <c r="V2" s="2"/>
      <c r="W2" s="2"/>
      <c r="X2" s="3"/>
    </row>
    <row r="3" spans="1:24" x14ac:dyDescent="0.2">
      <c r="A3" s="21" t="s">
        <v>7</v>
      </c>
      <c r="B3" s="1" t="s">
        <v>2</v>
      </c>
      <c r="C3" s="90" t="s">
        <v>36</v>
      </c>
      <c r="D3" s="69" t="s">
        <v>3</v>
      </c>
      <c r="E3" s="50" t="s">
        <v>3</v>
      </c>
      <c r="F3" s="2" t="s">
        <v>8</v>
      </c>
      <c r="G3" s="2" t="s">
        <v>8</v>
      </c>
      <c r="H3" s="31" t="s">
        <v>8</v>
      </c>
      <c r="I3" s="2" t="s">
        <v>8</v>
      </c>
      <c r="J3" s="31" t="s">
        <v>8</v>
      </c>
      <c r="K3" s="2" t="s">
        <v>8</v>
      </c>
      <c r="L3" s="2" t="s">
        <v>8</v>
      </c>
      <c r="M3" s="2" t="s">
        <v>8</v>
      </c>
      <c r="N3" s="2" t="s">
        <v>8</v>
      </c>
      <c r="O3" s="31"/>
      <c r="P3" s="2" t="s">
        <v>8</v>
      </c>
      <c r="Q3" s="2"/>
      <c r="R3" s="2" t="s">
        <v>8</v>
      </c>
      <c r="S3" s="2" t="s">
        <v>8</v>
      </c>
      <c r="T3" s="24" t="s">
        <v>0</v>
      </c>
      <c r="U3" s="24"/>
      <c r="V3" s="2"/>
      <c r="W3" s="2"/>
      <c r="X3" s="3"/>
    </row>
    <row r="4" spans="1:24" x14ac:dyDescent="0.2">
      <c r="A4" s="14"/>
      <c r="B4" s="14"/>
      <c r="C4" s="14" t="s">
        <v>34</v>
      </c>
      <c r="D4" s="70"/>
      <c r="E4" s="51"/>
      <c r="F4" s="13"/>
      <c r="G4" s="13"/>
      <c r="H4" s="11">
        <v>55696.71</v>
      </c>
      <c r="I4" s="15"/>
      <c r="J4" s="83">
        <v>53571.43</v>
      </c>
      <c r="K4" s="15">
        <f>3187.92/12*8</f>
        <v>2125.2800000000002</v>
      </c>
      <c r="L4" s="13"/>
      <c r="M4" s="11">
        <f>H4+I4-J4-K4+L4</f>
        <v>-1.3642420526593924E-12</v>
      </c>
      <c r="N4" s="11">
        <f>SUM(M4)</f>
        <v>-1.3642420526593924E-12</v>
      </c>
      <c r="O4" s="36">
        <f>N4-M4</f>
        <v>0</v>
      </c>
      <c r="P4" s="13"/>
      <c r="Q4" s="13"/>
      <c r="R4" s="13"/>
      <c r="S4" s="19"/>
      <c r="T4" s="87"/>
      <c r="U4" s="87">
        <v>42004</v>
      </c>
      <c r="V4" s="13"/>
      <c r="W4" s="13"/>
      <c r="X4" s="12"/>
    </row>
    <row r="5" spans="1:24" x14ac:dyDescent="0.2">
      <c r="A5" s="14"/>
      <c r="B5" s="14"/>
      <c r="C5" s="14" t="s">
        <v>33</v>
      </c>
      <c r="D5" s="70"/>
      <c r="E5" s="51"/>
      <c r="F5" s="13" t="s">
        <v>0</v>
      </c>
      <c r="G5" s="13"/>
      <c r="H5" s="11">
        <v>766.94</v>
      </c>
      <c r="I5" s="15"/>
      <c r="J5" s="83">
        <v>766.94</v>
      </c>
      <c r="K5" s="15"/>
      <c r="L5" s="13"/>
      <c r="M5" s="11">
        <f>H5+I5-J5-K5+L5</f>
        <v>0</v>
      </c>
      <c r="N5" s="11">
        <f>SUM(M5)</f>
        <v>0</v>
      </c>
      <c r="O5" s="36">
        <f>N5-M5</f>
        <v>0</v>
      </c>
      <c r="P5" s="13"/>
      <c r="Q5" s="13"/>
      <c r="R5" s="13"/>
      <c r="S5" s="19">
        <v>0</v>
      </c>
      <c r="T5" s="87"/>
      <c r="U5" s="87">
        <v>42004</v>
      </c>
      <c r="V5" s="13"/>
      <c r="W5" s="13"/>
      <c r="X5" s="12"/>
    </row>
    <row r="6" spans="1:24" x14ac:dyDescent="0.2">
      <c r="A6" s="14"/>
      <c r="B6" s="14"/>
      <c r="C6" s="14" t="s">
        <v>35</v>
      </c>
      <c r="D6" s="70"/>
      <c r="E6" s="51"/>
      <c r="F6" s="13"/>
      <c r="G6" s="13"/>
      <c r="H6" s="11">
        <v>22874.22</v>
      </c>
      <c r="I6" s="15">
        <v>0</v>
      </c>
      <c r="J6" s="83">
        <v>22001.38</v>
      </c>
      <c r="K6" s="15">
        <f>1309.26/12*8</f>
        <v>872.84</v>
      </c>
      <c r="L6" s="13"/>
      <c r="M6" s="11">
        <f>H6+I6-J6-K6+L6</f>
        <v>1.1368683772161603E-13</v>
      </c>
      <c r="N6" s="11">
        <f>SUM(M6)</f>
        <v>1.1368683772161603E-13</v>
      </c>
      <c r="O6" s="36">
        <f>N6-M6</f>
        <v>0</v>
      </c>
      <c r="P6" s="13"/>
      <c r="Q6" s="13"/>
      <c r="R6" s="13"/>
      <c r="S6" s="19"/>
      <c r="T6" s="87"/>
      <c r="U6" s="87">
        <v>42369</v>
      </c>
      <c r="V6" s="13"/>
      <c r="W6" s="13"/>
      <c r="X6" s="12"/>
    </row>
    <row r="7" spans="1:24" ht="13.5" thickBot="1" x14ac:dyDescent="0.25">
      <c r="A7" s="12"/>
      <c r="B7" s="12"/>
      <c r="C7" s="12" t="s">
        <v>32</v>
      </c>
      <c r="D7" s="71"/>
      <c r="E7" s="51"/>
      <c r="F7" s="17"/>
      <c r="G7" s="17"/>
      <c r="H7" s="18">
        <f>SUM(H4:H6)</f>
        <v>79337.87</v>
      </c>
      <c r="I7" s="82">
        <f>SUM(I4:I6)</f>
        <v>0</v>
      </c>
      <c r="J7" s="84">
        <f>SUM(J4:J6)</f>
        <v>76339.75</v>
      </c>
      <c r="K7" s="18">
        <f>SUM(K4:K6)</f>
        <v>2998.1200000000003</v>
      </c>
      <c r="L7" s="18">
        <f>SUM(L4:L6)</f>
        <v>0</v>
      </c>
      <c r="M7" s="18">
        <f>SUM(H7+I7-J7-K7+L7)</f>
        <v>-5.0022208597511053E-12</v>
      </c>
      <c r="N7" s="18">
        <f>SUM(N4:N6)</f>
        <v>-1.2505552149377763E-12</v>
      </c>
      <c r="O7" s="18">
        <f>SUM(O4:O6)</f>
        <v>0</v>
      </c>
      <c r="P7" s="18">
        <f>SUM(P4:P6)</f>
        <v>0</v>
      </c>
      <c r="Q7" s="17"/>
      <c r="R7" s="17"/>
      <c r="S7" s="88">
        <f>SUM(S4:S6)</f>
        <v>0</v>
      </c>
      <c r="T7" s="89"/>
      <c r="U7" s="89"/>
      <c r="V7" s="17"/>
      <c r="W7" s="17"/>
      <c r="X7" s="12"/>
    </row>
    <row r="8" spans="1:24" ht="13.5" thickTop="1" x14ac:dyDescent="0.2">
      <c r="A8" s="22"/>
      <c r="B8" s="12"/>
      <c r="C8" s="12"/>
      <c r="D8" s="71"/>
      <c r="E8" s="51"/>
      <c r="F8" s="13"/>
      <c r="G8" s="13"/>
      <c r="H8" s="33"/>
      <c r="I8" s="13"/>
      <c r="J8" s="33"/>
      <c r="K8" s="13"/>
      <c r="L8" s="64" t="s">
        <v>12</v>
      </c>
      <c r="M8" s="63">
        <f>SUM(M4:M6)</f>
        <v>-1.2505552149377763E-12</v>
      </c>
      <c r="N8" s="13"/>
      <c r="O8" s="33"/>
      <c r="P8" s="13"/>
      <c r="Q8" s="13"/>
      <c r="R8" s="13"/>
      <c r="S8" s="13"/>
      <c r="T8" s="25"/>
      <c r="U8" s="25"/>
      <c r="V8" s="13"/>
      <c r="W8" s="13"/>
      <c r="X8" s="3"/>
    </row>
    <row r="9" spans="1:24" x14ac:dyDescent="0.2">
      <c r="A9" s="23"/>
      <c r="B9" s="5" t="s">
        <v>4</v>
      </c>
      <c r="C9" s="6"/>
      <c r="D9" s="72"/>
      <c r="E9" s="52"/>
      <c r="F9" s="6"/>
      <c r="G9" s="6"/>
      <c r="H9" s="34" t="s">
        <v>0</v>
      </c>
      <c r="I9" s="6"/>
      <c r="J9" s="34"/>
      <c r="K9" s="6"/>
      <c r="L9" s="46" t="s">
        <v>12</v>
      </c>
      <c r="M9" s="47">
        <f>SUM(M10:M10)</f>
        <v>43726</v>
      </c>
      <c r="N9" s="11"/>
      <c r="O9" s="34"/>
      <c r="P9" s="6"/>
      <c r="Q9" s="6"/>
      <c r="R9" s="6"/>
      <c r="S9" s="6"/>
      <c r="T9" s="26"/>
      <c r="U9" s="26"/>
      <c r="V9" s="6"/>
      <c r="W9" s="6" t="s">
        <v>0</v>
      </c>
      <c r="X9" s="3"/>
    </row>
    <row r="10" spans="1:24" s="62" customFormat="1" x14ac:dyDescent="0.2">
      <c r="A10" s="58">
        <v>1134922</v>
      </c>
      <c r="B10" s="59"/>
      <c r="C10" s="39" t="s">
        <v>38</v>
      </c>
      <c r="D10" s="96">
        <v>1.23115</v>
      </c>
      <c r="E10" s="60">
        <v>6.25</v>
      </c>
      <c r="F10" s="41">
        <v>51129.19</v>
      </c>
      <c r="G10" s="41">
        <v>43726</v>
      </c>
      <c r="H10" s="91">
        <v>43726</v>
      </c>
      <c r="I10" s="41"/>
      <c r="J10" s="40">
        <v>0</v>
      </c>
      <c r="K10" s="41"/>
      <c r="L10" s="41"/>
      <c r="M10" s="39">
        <f>H10+I10-J10-K10+L10</f>
        <v>43726</v>
      </c>
      <c r="N10" s="41">
        <f>D10*F10</f>
        <v>62947.702268500005</v>
      </c>
      <c r="O10" s="40">
        <f>N10-M10</f>
        <v>19221.702268500005</v>
      </c>
      <c r="P10" s="41">
        <v>0</v>
      </c>
      <c r="Q10" s="41"/>
      <c r="R10" s="41"/>
      <c r="S10" s="41"/>
      <c r="T10" s="43">
        <v>45295</v>
      </c>
      <c r="U10" s="43">
        <v>42004</v>
      </c>
      <c r="V10" s="39" t="s">
        <v>37</v>
      </c>
      <c r="W10" s="39"/>
      <c r="X10" s="61"/>
    </row>
    <row r="11" spans="1:24" ht="16.5" customHeight="1" thickBot="1" x14ac:dyDescent="0.25">
      <c r="A11" s="23"/>
      <c r="B11" s="8"/>
      <c r="C11" s="9" t="s">
        <v>48</v>
      </c>
      <c r="D11" s="74"/>
      <c r="E11" s="52"/>
      <c r="F11" s="30">
        <f t="shared" ref="F11:L11" si="0">SUM(F10:F10)</f>
        <v>51129.19</v>
      </c>
      <c r="G11" s="30">
        <f t="shared" si="0"/>
        <v>43726</v>
      </c>
      <c r="H11" s="30">
        <f t="shared" si="0"/>
        <v>43726</v>
      </c>
      <c r="I11" s="30">
        <f t="shared" si="0"/>
        <v>0</v>
      </c>
      <c r="J11" s="37">
        <f t="shared" si="0"/>
        <v>0</v>
      </c>
      <c r="K11" s="30">
        <f t="shared" si="0"/>
        <v>0</v>
      </c>
      <c r="L11" s="30">
        <f t="shared" si="0"/>
        <v>0</v>
      </c>
      <c r="M11" s="55">
        <f>H11+I11-J11-K11+L11</f>
        <v>43726</v>
      </c>
      <c r="N11" s="10">
        <f>SUM(
N9:N10)</f>
        <v>62947.702268500005</v>
      </c>
      <c r="O11" s="30">
        <f>SUM(O10:O10)</f>
        <v>19221.702268500005</v>
      </c>
      <c r="P11" s="10">
        <f>SUM(P10:P10)</f>
        <v>0</v>
      </c>
      <c r="Q11" s="10">
        <f>SUM(Q10:Q10)</f>
        <v>0</v>
      </c>
      <c r="R11" s="10">
        <f>SUM(R10:R10)</f>
        <v>0</v>
      </c>
      <c r="S11" s="10">
        <f>SUM(S10:S10)</f>
        <v>0</v>
      </c>
      <c r="T11" s="10"/>
      <c r="U11" s="10"/>
      <c r="V11" s="10">
        <f>SUM(V10:V10)</f>
        <v>0</v>
      </c>
      <c r="W11" s="16" t="s">
        <v>0</v>
      </c>
      <c r="X11" s="7"/>
    </row>
    <row r="12" spans="1:24" ht="12" customHeight="1" thickTop="1" x14ac:dyDescent="0.2">
      <c r="A12" s="23"/>
      <c r="B12" s="8"/>
      <c r="C12" s="9"/>
      <c r="D12" s="74"/>
      <c r="E12" s="52"/>
      <c r="F12" s="11"/>
      <c r="G12" s="11"/>
      <c r="H12" s="35"/>
      <c r="I12" s="11"/>
      <c r="J12" s="35"/>
      <c r="K12" s="11" t="s">
        <v>0</v>
      </c>
      <c r="L12" s="11"/>
      <c r="M12" s="45"/>
      <c r="N12" s="41"/>
      <c r="O12" s="35"/>
      <c r="P12" s="11"/>
      <c r="Q12" s="11"/>
      <c r="R12" s="11"/>
      <c r="S12" s="11" t="s">
        <v>0</v>
      </c>
      <c r="T12" s="27"/>
      <c r="U12" s="27"/>
      <c r="V12" s="11"/>
      <c r="X12" s="7"/>
    </row>
    <row r="13" spans="1:24" x14ac:dyDescent="0.2">
      <c r="A13" s="23"/>
      <c r="B13" s="8"/>
      <c r="C13" s="44"/>
      <c r="D13" s="72"/>
      <c r="E13" s="52"/>
      <c r="F13" s="11"/>
      <c r="G13" s="11"/>
      <c r="H13" s="35"/>
      <c r="I13" s="11"/>
      <c r="J13" s="35"/>
      <c r="K13" s="11"/>
      <c r="L13" s="45"/>
      <c r="M13" s="48"/>
      <c r="N13" s="11"/>
      <c r="O13" s="35"/>
      <c r="P13" s="11"/>
      <c r="Q13" s="11"/>
      <c r="R13" s="11"/>
      <c r="S13" s="11"/>
      <c r="T13" s="27"/>
      <c r="U13" s="27"/>
      <c r="V13" s="11"/>
      <c r="X13" s="7"/>
    </row>
    <row r="14" spans="1:24" x14ac:dyDescent="0.2">
      <c r="A14" s="23"/>
      <c r="B14" s="5"/>
      <c r="C14" s="44"/>
      <c r="D14" s="72"/>
      <c r="E14" s="52"/>
      <c r="F14" s="6"/>
      <c r="G14" s="6"/>
      <c r="H14" s="35"/>
      <c r="I14" s="11"/>
      <c r="J14" s="35"/>
      <c r="K14" s="11"/>
      <c r="L14" s="45"/>
      <c r="M14" s="41"/>
      <c r="N14" s="39"/>
      <c r="O14" s="35"/>
      <c r="P14" s="11"/>
      <c r="Q14" s="11"/>
      <c r="R14" s="11"/>
      <c r="S14" s="11"/>
      <c r="T14" s="27"/>
      <c r="U14" s="27"/>
      <c r="V14" s="11"/>
      <c r="X14" s="7"/>
    </row>
    <row r="15" spans="1:24" s="62" customFormat="1" x14ac:dyDescent="0.2">
      <c r="A15" s="104"/>
      <c r="B15" s="105" t="s">
        <v>29</v>
      </c>
      <c r="C15" s="106" t="s">
        <v>39</v>
      </c>
      <c r="D15" s="107"/>
      <c r="E15" s="108"/>
      <c r="F15" s="109">
        <v>40000</v>
      </c>
      <c r="G15" s="109">
        <v>40000</v>
      </c>
      <c r="H15" s="109">
        <v>40000</v>
      </c>
      <c r="I15" s="109"/>
      <c r="J15" s="110">
        <v>40000</v>
      </c>
      <c r="K15" s="111">
        <v>0</v>
      </c>
      <c r="L15" s="112">
        <v>0</v>
      </c>
      <c r="M15" s="109">
        <f>H15+I15-J15-K15+L15</f>
        <v>0</v>
      </c>
      <c r="N15" s="109">
        <f>SUM(M15)</f>
        <v>0</v>
      </c>
      <c r="O15" s="113">
        <f>N15-M15</f>
        <v>0</v>
      </c>
      <c r="P15" s="111"/>
      <c r="Q15" s="111"/>
      <c r="R15" s="111"/>
      <c r="S15" s="111"/>
      <c r="T15" s="114"/>
      <c r="U15" s="114">
        <v>43959</v>
      </c>
      <c r="V15" s="111" t="s">
        <v>37</v>
      </c>
      <c r="X15" s="61"/>
    </row>
    <row r="16" spans="1:24" s="62" customFormat="1" ht="13.5" thickBot="1" x14ac:dyDescent="0.25">
      <c r="A16" s="61"/>
      <c r="B16" s="65"/>
      <c r="C16" s="93" t="s">
        <v>40</v>
      </c>
      <c r="D16" s="75"/>
      <c r="E16" s="60"/>
      <c r="F16" s="55">
        <f>SUM(F14:F15)</f>
        <v>40000</v>
      </c>
      <c r="G16" s="55">
        <f>SUM(G14:G15)</f>
        <v>40000</v>
      </c>
      <c r="H16" s="67">
        <f>SUM(H15:H15)</f>
        <v>40000</v>
      </c>
      <c r="I16" s="55">
        <f>SUM(I15:I15)</f>
        <v>0</v>
      </c>
      <c r="J16" s="67">
        <f>SUM(J15:J15)</f>
        <v>40000</v>
      </c>
      <c r="K16" s="55">
        <f>SUM(K15:K15)</f>
        <v>0</v>
      </c>
      <c r="L16" s="55">
        <f>SUM(L15:L15)</f>
        <v>0</v>
      </c>
      <c r="M16" s="55">
        <f>SUM(H16+I16-J16)</f>
        <v>0</v>
      </c>
      <c r="N16" s="55">
        <f>SUM(N14:N15)</f>
        <v>0</v>
      </c>
      <c r="O16" s="67">
        <f>SUM(O15:O15)</f>
        <v>0</v>
      </c>
      <c r="P16" s="55">
        <f>SUM(P15:P15)</f>
        <v>0</v>
      </c>
      <c r="Q16" s="55">
        <f>SUM(Q15:Q15)</f>
        <v>0</v>
      </c>
      <c r="R16" s="55">
        <f>SUM(R15:R15)</f>
        <v>0</v>
      </c>
      <c r="S16" s="55">
        <f>SUM(S15:S15)</f>
        <v>0</v>
      </c>
      <c r="T16" s="55"/>
      <c r="U16" s="55"/>
      <c r="V16" s="55"/>
      <c r="X16" s="61"/>
    </row>
    <row r="17" spans="1:31" s="62" customFormat="1" ht="13.5" thickTop="1" x14ac:dyDescent="0.2">
      <c r="A17" s="58"/>
      <c r="B17" s="59"/>
      <c r="C17" s="66"/>
      <c r="D17" s="75"/>
      <c r="E17" s="60"/>
      <c r="F17" s="41"/>
      <c r="G17" s="41"/>
      <c r="H17" s="40"/>
      <c r="I17" s="41"/>
      <c r="J17" s="40"/>
      <c r="K17" s="41"/>
      <c r="L17" s="41"/>
      <c r="M17" s="41"/>
      <c r="N17" s="41"/>
      <c r="O17" s="40"/>
      <c r="P17" s="41"/>
      <c r="Q17" s="41"/>
      <c r="R17" s="41"/>
      <c r="S17" s="41"/>
      <c r="T17" s="41"/>
      <c r="U17" s="41"/>
      <c r="V17" s="41"/>
      <c r="X17" s="61"/>
    </row>
    <row r="18" spans="1:31" s="62" customFormat="1" x14ac:dyDescent="0.2">
      <c r="A18" s="58"/>
      <c r="B18" s="59"/>
      <c r="C18" s="66"/>
      <c r="D18" s="75"/>
      <c r="E18" s="60"/>
      <c r="F18" s="41"/>
      <c r="G18" s="41"/>
      <c r="H18" s="40"/>
      <c r="I18" s="41"/>
      <c r="J18" s="40"/>
      <c r="K18" s="41"/>
      <c r="L18" s="41"/>
      <c r="M18" s="41"/>
      <c r="N18" s="41"/>
      <c r="O18" s="40"/>
      <c r="P18" s="41"/>
      <c r="Q18" s="41"/>
      <c r="R18" s="41"/>
      <c r="S18" s="41"/>
      <c r="T18" s="41"/>
      <c r="U18" s="41"/>
      <c r="V18" s="41"/>
      <c r="X18" s="61"/>
    </row>
    <row r="19" spans="1:31" s="62" customFormat="1" x14ac:dyDescent="0.2">
      <c r="A19" s="58"/>
      <c r="B19" s="59"/>
      <c r="C19" s="66"/>
      <c r="D19" s="75"/>
      <c r="E19" s="60"/>
      <c r="F19" s="41"/>
      <c r="G19" s="41"/>
      <c r="H19" s="40"/>
      <c r="I19" s="41"/>
      <c r="J19" s="40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X19" s="61"/>
    </row>
    <row r="20" spans="1:31" s="62" customFormat="1" x14ac:dyDescent="0.2">
      <c r="A20" s="58"/>
      <c r="B20" s="65" t="s">
        <v>41</v>
      </c>
      <c r="C20" s="66"/>
      <c r="D20" s="75"/>
      <c r="E20" s="60"/>
      <c r="F20" s="41"/>
      <c r="G20" s="41"/>
      <c r="H20" s="40"/>
      <c r="I20" s="41"/>
      <c r="J20" s="40"/>
      <c r="K20" s="41"/>
      <c r="L20" s="41"/>
      <c r="M20" s="41"/>
      <c r="N20" s="41"/>
      <c r="O20" s="40"/>
      <c r="P20" s="41"/>
      <c r="Q20" s="41"/>
      <c r="R20" s="41"/>
      <c r="S20" s="41"/>
      <c r="T20" s="41"/>
      <c r="U20" s="41"/>
      <c r="V20" s="41"/>
      <c r="X20" s="61"/>
    </row>
    <row r="21" spans="1:31" s="62" customFormat="1" x14ac:dyDescent="0.2">
      <c r="A21" s="58" t="s">
        <v>44</v>
      </c>
      <c r="B21" s="59">
        <v>50</v>
      </c>
      <c r="C21" s="39" t="s">
        <v>46</v>
      </c>
      <c r="D21" s="102">
        <v>51.11</v>
      </c>
      <c r="E21" s="60"/>
      <c r="F21" s="41">
        <v>4947.55</v>
      </c>
      <c r="G21" s="41">
        <v>4947.55</v>
      </c>
      <c r="H21" s="40">
        <v>3639</v>
      </c>
      <c r="I21" s="41"/>
      <c r="J21" s="40"/>
      <c r="K21" s="41"/>
      <c r="L21" s="41"/>
      <c r="M21" s="41">
        <f t="shared" ref="M21:M22" si="1">H21+I21-J21-K21+L21</f>
        <v>3639</v>
      </c>
      <c r="N21" s="41">
        <f>B21*D21</f>
        <v>2555.5</v>
      </c>
      <c r="O21" s="40">
        <f t="shared" ref="O21:O25" si="2">N21-M21</f>
        <v>-1083.5</v>
      </c>
      <c r="P21" s="41"/>
      <c r="Q21" s="41"/>
      <c r="R21" s="41"/>
      <c r="S21" s="41"/>
      <c r="T21" s="41"/>
      <c r="U21" s="43">
        <v>43147</v>
      </c>
      <c r="V21" s="41" t="s">
        <v>43</v>
      </c>
      <c r="X21" s="61"/>
    </row>
    <row r="22" spans="1:31" s="62" customFormat="1" x14ac:dyDescent="0.2">
      <c r="A22" s="58">
        <v>519000</v>
      </c>
      <c r="B22" s="59">
        <v>50</v>
      </c>
      <c r="C22" s="39" t="s">
        <v>49</v>
      </c>
      <c r="D22" s="102">
        <v>61.2</v>
      </c>
      <c r="E22" s="60"/>
      <c r="F22" s="41">
        <v>4447.6000000000004</v>
      </c>
      <c r="G22" s="41">
        <v>4447.6000000000004</v>
      </c>
      <c r="H22" s="40">
        <v>3649.5</v>
      </c>
      <c r="I22" s="41"/>
      <c r="J22" s="40"/>
      <c r="K22" s="41"/>
      <c r="L22" s="41"/>
      <c r="M22" s="41">
        <f t="shared" si="1"/>
        <v>3649.5</v>
      </c>
      <c r="N22" s="41">
        <f t="shared" ref="N22:N26" si="3">B22*D22</f>
        <v>3060</v>
      </c>
      <c r="O22" s="40">
        <f t="shared" si="2"/>
        <v>-589.5</v>
      </c>
      <c r="P22" s="41"/>
      <c r="Q22" s="41"/>
      <c r="R22" s="41"/>
      <c r="S22" s="41"/>
      <c r="T22" s="41"/>
      <c r="U22" s="43">
        <v>43147</v>
      </c>
      <c r="V22" s="41" t="s">
        <v>43</v>
      </c>
      <c r="X22" s="61"/>
    </row>
    <row r="23" spans="1:31" s="62" customFormat="1" x14ac:dyDescent="0.2">
      <c r="A23" s="58">
        <v>556520</v>
      </c>
      <c r="B23" s="59">
        <v>60</v>
      </c>
      <c r="C23" s="39" t="s">
        <v>45</v>
      </c>
      <c r="D23" s="102">
        <v>25.02</v>
      </c>
      <c r="E23" s="60"/>
      <c r="F23" s="41">
        <v>3187.66</v>
      </c>
      <c r="G23" s="41">
        <v>3187.66</v>
      </c>
      <c r="H23" s="40">
        <v>1822.8</v>
      </c>
      <c r="I23" s="41"/>
      <c r="J23" s="40"/>
      <c r="K23" s="41"/>
      <c r="L23" s="41"/>
      <c r="M23" s="41">
        <f>H23+I23-J23-K23+L23</f>
        <v>1822.8</v>
      </c>
      <c r="N23" s="41">
        <f t="shared" si="3"/>
        <v>1501.2</v>
      </c>
      <c r="O23" s="40">
        <f>N23-M23</f>
        <v>-321.59999999999991</v>
      </c>
      <c r="P23" s="41"/>
      <c r="Q23" s="41"/>
      <c r="R23" s="41"/>
      <c r="S23" s="41"/>
      <c r="T23" s="41"/>
      <c r="U23" s="43">
        <v>43147</v>
      </c>
      <c r="V23" s="41" t="s">
        <v>43</v>
      </c>
      <c r="X23" s="61"/>
    </row>
    <row r="24" spans="1:31" s="62" customFormat="1" x14ac:dyDescent="0.2">
      <c r="A24" s="58">
        <v>823212</v>
      </c>
      <c r="B24" s="59">
        <v>30</v>
      </c>
      <c r="C24" s="39" t="s">
        <v>42</v>
      </c>
      <c r="D24" s="102">
        <v>7.07</v>
      </c>
      <c r="E24" s="60"/>
      <c r="F24" s="41">
        <v>826.4</v>
      </c>
      <c r="G24" s="41">
        <v>826.4</v>
      </c>
      <c r="H24" s="40">
        <v>489.74999999999994</v>
      </c>
      <c r="I24" s="41"/>
      <c r="J24" s="40"/>
      <c r="K24" s="41"/>
      <c r="L24" s="41"/>
      <c r="M24" s="41">
        <f>H24+I24-J24-K24+L24</f>
        <v>489.74999999999994</v>
      </c>
      <c r="N24" s="41">
        <f>B24*D24</f>
        <v>212.10000000000002</v>
      </c>
      <c r="O24" s="40">
        <f>N24-M24</f>
        <v>-277.64999999999992</v>
      </c>
      <c r="P24" s="41"/>
      <c r="Q24" s="41"/>
      <c r="R24" s="41"/>
      <c r="S24" s="41"/>
      <c r="T24" s="41"/>
      <c r="U24" s="43">
        <v>43147</v>
      </c>
      <c r="V24" s="41" t="s">
        <v>43</v>
      </c>
      <c r="X24" s="61"/>
    </row>
    <row r="25" spans="1:31" s="100" customFormat="1" x14ac:dyDescent="0.2">
      <c r="A25" s="97">
        <v>840400</v>
      </c>
      <c r="B25" s="98">
        <v>50</v>
      </c>
      <c r="C25" s="41" t="s">
        <v>51</v>
      </c>
      <c r="D25" s="103">
        <v>162.9</v>
      </c>
      <c r="E25" s="99"/>
      <c r="F25" s="41">
        <v>9556.68</v>
      </c>
      <c r="G25" s="41">
        <v>9556.68</v>
      </c>
      <c r="H25" s="40">
        <v>9556.68</v>
      </c>
      <c r="I25" s="41"/>
      <c r="J25" s="40"/>
      <c r="K25" s="41"/>
      <c r="L25" s="41"/>
      <c r="M25" s="41">
        <f>H25+I25-J25-K25+L25</f>
        <v>9556.68</v>
      </c>
      <c r="N25" s="41">
        <f t="shared" si="3"/>
        <v>8145</v>
      </c>
      <c r="O25" s="40">
        <f t="shared" si="2"/>
        <v>-1411.6800000000003</v>
      </c>
      <c r="P25" s="41"/>
      <c r="Q25" s="41"/>
      <c r="R25" s="41"/>
      <c r="S25" s="41"/>
      <c r="T25" s="41"/>
      <c r="U25" s="43">
        <v>43147</v>
      </c>
      <c r="V25" s="41" t="s">
        <v>43</v>
      </c>
      <c r="X25" s="101"/>
    </row>
    <row r="26" spans="1:31" s="62" customFormat="1" x14ac:dyDescent="0.2">
      <c r="A26" s="58">
        <v>843002</v>
      </c>
      <c r="B26" s="59">
        <v>50</v>
      </c>
      <c r="C26" s="39" t="s">
        <v>50</v>
      </c>
      <c r="D26" s="102">
        <v>216.6</v>
      </c>
      <c r="E26" s="60"/>
      <c r="F26" s="41">
        <v>9206.2099999999991</v>
      </c>
      <c r="G26" s="41">
        <v>9206.2099999999991</v>
      </c>
      <c r="H26" s="40">
        <v>9206.2099999999991</v>
      </c>
      <c r="I26" s="41"/>
      <c r="J26" s="40"/>
      <c r="K26" s="41"/>
      <c r="L26" s="41"/>
      <c r="M26" s="41">
        <f>H26+I26-J26-K26+L26</f>
        <v>9206.2099999999991</v>
      </c>
      <c r="N26" s="41">
        <f t="shared" si="3"/>
        <v>10830</v>
      </c>
      <c r="O26" s="40">
        <f>N26-M26</f>
        <v>1623.7900000000009</v>
      </c>
      <c r="P26" s="41"/>
      <c r="Q26" s="41"/>
      <c r="R26" s="41"/>
      <c r="S26" s="41"/>
      <c r="T26" s="41"/>
      <c r="U26" s="43">
        <v>43147</v>
      </c>
      <c r="V26" s="41" t="s">
        <v>43</v>
      </c>
      <c r="X26" s="61"/>
    </row>
    <row r="27" spans="1:31" s="62" customFormat="1" ht="13.5" thickBot="1" x14ac:dyDescent="0.25">
      <c r="A27" s="58"/>
      <c r="B27" s="59"/>
      <c r="C27" s="9" t="s">
        <v>47</v>
      </c>
      <c r="D27" s="72"/>
      <c r="E27" s="52"/>
      <c r="F27" s="10">
        <f t="shared" ref="F27:S27" si="4">SUM(F21:F26)</f>
        <v>32172.1</v>
      </c>
      <c r="G27" s="10">
        <f t="shared" si="4"/>
        <v>32172.1</v>
      </c>
      <c r="H27" s="10">
        <f t="shared" si="4"/>
        <v>28363.94</v>
      </c>
      <c r="I27" s="10">
        <f t="shared" si="4"/>
        <v>0</v>
      </c>
      <c r="J27" s="10">
        <f t="shared" si="4"/>
        <v>0</v>
      </c>
      <c r="K27" s="10">
        <f t="shared" si="4"/>
        <v>0</v>
      </c>
      <c r="L27" s="10">
        <f t="shared" si="4"/>
        <v>0</v>
      </c>
      <c r="M27" s="10">
        <f t="shared" si="4"/>
        <v>28363.94</v>
      </c>
      <c r="N27" s="10">
        <f t="shared" si="4"/>
        <v>26303.8</v>
      </c>
      <c r="O27" s="10">
        <f t="shared" si="4"/>
        <v>-2060.1399999999994</v>
      </c>
      <c r="P27" s="10">
        <f t="shared" si="4"/>
        <v>0</v>
      </c>
      <c r="Q27" s="10">
        <f t="shared" si="4"/>
        <v>0</v>
      </c>
      <c r="R27" s="10">
        <f t="shared" si="4"/>
        <v>0</v>
      </c>
      <c r="S27" s="10">
        <f t="shared" si="4"/>
        <v>0</v>
      </c>
      <c r="T27" s="28"/>
      <c r="U27" s="28"/>
      <c r="V27" s="10"/>
      <c r="W27"/>
      <c r="X27" s="7" t="s">
        <v>0</v>
      </c>
      <c r="Y27"/>
      <c r="Z27"/>
      <c r="AA27"/>
      <c r="AB27"/>
      <c r="AC27"/>
      <c r="AD27"/>
      <c r="AE27"/>
    </row>
    <row r="28" spans="1:31" s="62" customFormat="1" ht="13.5" thickTop="1" x14ac:dyDescent="0.2">
      <c r="A28" s="58"/>
      <c r="B28" s="59"/>
      <c r="C28" s="6"/>
      <c r="D28" s="72"/>
      <c r="E28" s="52"/>
      <c r="F28" s="6"/>
      <c r="G28" s="6"/>
      <c r="H28" s="34"/>
      <c r="I28" s="6"/>
      <c r="J28" s="34"/>
      <c r="K28" s="6"/>
      <c r="L28" s="6"/>
      <c r="M28" s="46"/>
      <c r="N28" s="6"/>
      <c r="O28" s="34"/>
      <c r="P28" s="6"/>
      <c r="Q28" s="6"/>
      <c r="R28" s="6"/>
      <c r="S28" s="6"/>
      <c r="T28" s="26"/>
      <c r="U28" s="26"/>
      <c r="V28" s="6"/>
      <c r="W28"/>
      <c r="X28" s="7"/>
      <c r="Y28"/>
      <c r="Z28"/>
      <c r="AA28"/>
      <c r="AB28"/>
      <c r="AC28"/>
      <c r="AD28"/>
      <c r="AE28"/>
    </row>
    <row r="29" spans="1:31" s="62" customFormat="1" x14ac:dyDescent="0.2">
      <c r="A29" s="58"/>
      <c r="B29" s="59"/>
      <c r="C29" s="6"/>
      <c r="D29" s="72"/>
      <c r="E29" s="52"/>
      <c r="F29" s="6"/>
      <c r="G29" s="6"/>
      <c r="H29" s="34"/>
      <c r="I29" s="6"/>
      <c r="J29" s="34"/>
      <c r="K29" s="6"/>
      <c r="L29" s="6"/>
      <c r="M29" s="46"/>
      <c r="N29" s="6"/>
      <c r="O29" s="34"/>
      <c r="P29" s="6"/>
      <c r="Q29" s="6"/>
      <c r="R29" s="6"/>
      <c r="S29" s="6"/>
      <c r="T29" s="26"/>
      <c r="U29" s="26"/>
      <c r="V29" s="6"/>
      <c r="W29"/>
      <c r="X29" s="7"/>
      <c r="Y29"/>
      <c r="Z29"/>
      <c r="AA29"/>
      <c r="AB29"/>
      <c r="AC29"/>
      <c r="AD29"/>
      <c r="AE29"/>
    </row>
    <row r="30" spans="1:31" s="62" customFormat="1" x14ac:dyDescent="0.2">
      <c r="A30" s="58"/>
      <c r="B30" s="65" t="s">
        <v>5</v>
      </c>
      <c r="C30" s="39" t="s">
        <v>37</v>
      </c>
      <c r="D30" s="73"/>
      <c r="E30" s="60"/>
      <c r="F30" s="39">
        <v>1500</v>
      </c>
      <c r="G30" s="39">
        <v>1500</v>
      </c>
      <c r="H30" s="40">
        <v>1500</v>
      </c>
      <c r="I30" s="39"/>
      <c r="J30" s="92">
        <v>0</v>
      </c>
      <c r="K30" s="39">
        <v>0</v>
      </c>
      <c r="L30" s="39"/>
      <c r="M30" s="39">
        <f>H30+I30-J30-K30+L30</f>
        <v>1500</v>
      </c>
      <c r="N30" s="41">
        <f>H30+I30+J30-K30-L30</f>
        <v>1500</v>
      </c>
      <c r="O30" s="92">
        <v>0</v>
      </c>
      <c r="P30" s="39"/>
      <c r="Q30" s="39"/>
      <c r="R30" s="39"/>
      <c r="S30" s="39"/>
      <c r="T30" s="68"/>
      <c r="U30" s="68">
        <v>42908</v>
      </c>
      <c r="V30" s="6" t="s">
        <v>37</v>
      </c>
      <c r="X30" s="61"/>
    </row>
    <row r="31" spans="1:31" ht="13.5" thickBot="1" x14ac:dyDescent="0.25">
      <c r="A31" s="23"/>
      <c r="B31" s="8"/>
      <c r="C31" s="9" t="s">
        <v>11</v>
      </c>
      <c r="D31" s="72"/>
      <c r="E31" s="52"/>
      <c r="F31" s="10">
        <f t="shared" ref="F31:K31" si="5">SUM(F30:F30)</f>
        <v>1500</v>
      </c>
      <c r="G31" s="10">
        <f t="shared" si="5"/>
        <v>1500</v>
      </c>
      <c r="H31" s="37">
        <f t="shared" si="5"/>
        <v>1500</v>
      </c>
      <c r="I31" s="10">
        <f t="shared" si="5"/>
        <v>0</v>
      </c>
      <c r="J31" s="37">
        <f t="shared" si="5"/>
        <v>0</v>
      </c>
      <c r="K31" s="10">
        <f t="shared" si="5"/>
        <v>0</v>
      </c>
      <c r="L31" s="10"/>
      <c r="M31" s="10">
        <f>SUM(H31+I31-J31-K31+L31)</f>
        <v>1500</v>
      </c>
      <c r="N31" s="10">
        <f>SUM(N30:N30)</f>
        <v>1500</v>
      </c>
      <c r="O31" s="37">
        <f>SUM(O30:O30)</f>
        <v>0</v>
      </c>
      <c r="P31" s="10">
        <f>SUM(P29:P30)</f>
        <v>0</v>
      </c>
      <c r="Q31" s="10">
        <f t="shared" ref="Q31:S31" si="6">SUM(Q29:Q30)</f>
        <v>0</v>
      </c>
      <c r="R31" s="10">
        <f t="shared" si="6"/>
        <v>0</v>
      </c>
      <c r="S31" s="10">
        <f t="shared" si="6"/>
        <v>0</v>
      </c>
      <c r="T31" s="28"/>
      <c r="U31" s="28"/>
      <c r="V31" s="10"/>
      <c r="X31" s="7"/>
    </row>
    <row r="32" spans="1:31" ht="13.5" thickTop="1" x14ac:dyDescent="0.2">
      <c r="A32" s="23"/>
      <c r="B32" s="8"/>
      <c r="C32" s="9"/>
      <c r="D32" s="72"/>
      <c r="E32" s="52"/>
      <c r="F32" s="11"/>
      <c r="G32" s="11"/>
      <c r="H32" s="35"/>
      <c r="I32" s="11"/>
      <c r="J32" s="35"/>
      <c r="K32" s="11"/>
      <c r="L32" s="45" t="s">
        <v>12</v>
      </c>
      <c r="M32" s="45">
        <f>SUM(M33:M33)</f>
        <v>0</v>
      </c>
      <c r="N32" s="11"/>
      <c r="O32" s="35"/>
      <c r="P32" s="11"/>
      <c r="Q32" s="11"/>
      <c r="R32" s="11"/>
      <c r="S32" s="11"/>
      <c r="T32" s="27"/>
      <c r="U32" s="27"/>
      <c r="V32" s="11"/>
      <c r="X32" s="7"/>
    </row>
    <row r="33" spans="1:24" x14ac:dyDescent="0.2">
      <c r="A33" s="23"/>
      <c r="B33" s="5"/>
      <c r="C33" s="6"/>
      <c r="D33" s="72"/>
      <c r="E33" s="52"/>
      <c r="F33" s="6"/>
      <c r="G33" s="6"/>
      <c r="H33" s="36"/>
      <c r="I33" s="11"/>
      <c r="J33" s="35"/>
      <c r="K33" s="11"/>
      <c r="L33" s="11"/>
      <c r="M33" s="6"/>
      <c r="N33" s="11"/>
      <c r="O33" s="35"/>
      <c r="P33" s="11"/>
      <c r="Q33" s="11"/>
      <c r="R33" s="11"/>
      <c r="S33" s="45">
        <v>0</v>
      </c>
      <c r="T33" s="27"/>
      <c r="U33" s="27"/>
      <c r="V33" s="11"/>
      <c r="X33" s="7"/>
    </row>
    <row r="34" spans="1:24" ht="13.5" thickBot="1" x14ac:dyDescent="0.25">
      <c r="A34" s="23"/>
      <c r="B34" s="8"/>
      <c r="C34" s="6"/>
      <c r="D34" s="72"/>
      <c r="E34" s="52"/>
      <c r="F34" s="10">
        <f>F11+F16+F31+F27</f>
        <v>124801.29000000001</v>
      </c>
      <c r="G34" s="10">
        <f>G11+G16+G31+G27</f>
        <v>117398.1</v>
      </c>
      <c r="H34" s="10">
        <f>H11+H7+H16+H31+H27</f>
        <v>192927.81</v>
      </c>
      <c r="I34" s="10">
        <f>I11+I7+I16+I31+I27</f>
        <v>0</v>
      </c>
      <c r="J34" s="30">
        <f>J11+J7+J16+J31+J27</f>
        <v>116339.75</v>
      </c>
      <c r="K34" s="10">
        <f>K11+K7+K16+K31+K27</f>
        <v>2998.1200000000003</v>
      </c>
      <c r="L34" s="10">
        <f>L11+L7+L16+L31+L27</f>
        <v>0</v>
      </c>
      <c r="M34" s="10">
        <f>SUM(H34+I34-J34-K34+L34)</f>
        <v>73589.94</v>
      </c>
      <c r="N34" s="10">
        <f t="shared" ref="N34:S34" si="7">N11+N7+N16+N31+N27</f>
        <v>90751.5022685</v>
      </c>
      <c r="O34" s="10">
        <f t="shared" si="7"/>
        <v>17161.562268500005</v>
      </c>
      <c r="P34" s="10">
        <f t="shared" si="7"/>
        <v>0</v>
      </c>
      <c r="Q34" s="10">
        <f t="shared" si="7"/>
        <v>0</v>
      </c>
      <c r="R34" s="10">
        <f t="shared" si="7"/>
        <v>0</v>
      </c>
      <c r="S34" s="10">
        <f t="shared" si="7"/>
        <v>0</v>
      </c>
      <c r="T34" s="10"/>
      <c r="U34" s="10"/>
      <c r="V34" s="10" t="s">
        <v>0</v>
      </c>
      <c r="X34" s="7"/>
    </row>
    <row r="35" spans="1:24" ht="13.5" thickTop="1" x14ac:dyDescent="0.2">
      <c r="A35" s="23"/>
      <c r="B35" s="8"/>
      <c r="C35" s="7"/>
      <c r="D35" s="76"/>
      <c r="E35" s="53"/>
      <c r="F35" s="7"/>
      <c r="G35" s="7"/>
      <c r="H35" s="38"/>
      <c r="I35" s="7"/>
      <c r="J35" s="85"/>
      <c r="K35" s="7"/>
      <c r="L35" s="56" t="s">
        <v>12</v>
      </c>
      <c r="M35" s="49">
        <f>SUM(M31+M16++M11+M7+M27)</f>
        <v>73589.939999999988</v>
      </c>
      <c r="N35" s="42"/>
      <c r="O35" s="79">
        <f>SUM(N34-M34)</f>
        <v>17161.562268499998</v>
      </c>
      <c r="P35" s="56" t="s">
        <v>12</v>
      </c>
      <c r="Q35" s="7"/>
      <c r="R35" s="7"/>
      <c r="S35" s="7"/>
      <c r="T35" s="29" t="s">
        <v>0</v>
      </c>
      <c r="U35" s="29"/>
      <c r="V35" s="7"/>
      <c r="W35" s="7"/>
      <c r="X35" s="7"/>
    </row>
    <row r="36" spans="1:24" x14ac:dyDescent="0.2">
      <c r="A36" s="23"/>
      <c r="B36" s="5" t="s">
        <v>6</v>
      </c>
      <c r="C36" s="7"/>
      <c r="D36" s="76"/>
      <c r="E36" s="53"/>
      <c r="F36" s="7"/>
      <c r="G36" s="7"/>
      <c r="H36" s="38"/>
      <c r="I36" s="7"/>
      <c r="J36" s="85"/>
      <c r="K36" s="7" t="s">
        <v>0</v>
      </c>
      <c r="L36" s="7"/>
      <c r="M36" s="41"/>
      <c r="N36" s="7"/>
      <c r="O36" s="32"/>
      <c r="P36" s="7"/>
      <c r="Q36" s="7"/>
      <c r="R36" s="7"/>
      <c r="S36" s="7"/>
      <c r="T36" s="29"/>
      <c r="U36" s="29"/>
      <c r="V36" s="7"/>
      <c r="W36" s="7"/>
      <c r="X36" s="7"/>
    </row>
    <row r="37" spans="1:24" x14ac:dyDescent="0.2">
      <c r="A37" s="23"/>
      <c r="B37" s="7"/>
    </row>
    <row r="38" spans="1:24" x14ac:dyDescent="0.2">
      <c r="A38" s="23"/>
      <c r="B38" s="7"/>
    </row>
    <row r="39" spans="1:24" x14ac:dyDescent="0.2">
      <c r="B39" s="54" t="s">
        <v>31</v>
      </c>
      <c r="C39" s="80"/>
    </row>
    <row r="40" spans="1:24" x14ac:dyDescent="0.2">
      <c r="B40" s="81"/>
      <c r="G40" s="94"/>
      <c r="H40" s="94"/>
    </row>
    <row r="41" spans="1:24" x14ac:dyDescent="0.2">
      <c r="G41" s="94"/>
      <c r="H41" s="95"/>
    </row>
  </sheetData>
  <phoneticPr fontId="6" type="noConversion"/>
  <printOptions headings="1"/>
  <pageMargins left="0.25" right="0.25" top="0.75" bottom="0.75" header="0.3" footer="0.3"/>
  <pageSetup paperSize="9" scale="65" orientation="landscape" r:id="rId1"/>
  <headerFooter alignWithMargins="0">
    <oddFooter>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Company>Ostangler Brandgilde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Thietje-Büll</dc:creator>
  <cp:lastModifiedBy>Meret Hübner</cp:lastModifiedBy>
  <cp:lastPrinted>2020-09-02T06:12:50Z</cp:lastPrinted>
  <dcterms:created xsi:type="dcterms:W3CDTF">1996-12-06T08:37:34Z</dcterms:created>
  <dcterms:modified xsi:type="dcterms:W3CDTF">2020-10-14T11:35:06Z</dcterms:modified>
</cp:coreProperties>
</file>